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yết toán" state="visible" r:id="rId4"/>
    <sheet sheetId="2" name="Hướng dẫn" state="visible" r:id="rId5"/>
  </sheets>
  <definedNames>
    <definedName name="_xlnm.Print_Area" localSheetId="0">'Quyết toán'!$A1:$O74</definedName>
  </definedNames>
  <calcPr calcId="171027"/>
</workbook>
</file>

<file path=xl/sharedStrings.xml><?xml version="1.0" encoding="utf-8"?>
<sst xmlns="http://schemas.openxmlformats.org/spreadsheetml/2006/main" count="191" uniqueCount="150">
  <si>
    <t>[TÊN CÔNG TY LỮ HÀNH]</t>
  </si>
  <si>
    <t>Giấy phép kinh doanh lữ hành số: [...]   |   Địa chỉ: [...]   |   Hotline: [...]</t>
  </si>
  <si>
    <t>BẢNG QUYẾT TOÁN TOUR</t>
  </si>
  <si>
    <t>Số quyết toán:</t>
  </si>
  <si>
    <t>QT-2026-0001</t>
  </si>
  <si>
    <t>Ngày lập:</t>
  </si>
  <si>
    <t>Ô chữ xanh trên nền vàng: điền theo tour của anh/chị. Ô chữ đen: công thức tự tính, không cần sửa. Mọi tên, số lượng và số tiền trong mẫu là ví dụ giả định.</t>
  </si>
  <si>
    <t>1. THÔNG TIN TOUR VÀ ĐOÀN</t>
  </si>
  <si>
    <t>Mã tour</t>
  </si>
  <si>
    <t>SP-2612-01</t>
  </si>
  <si>
    <t>Khách hàng</t>
  </si>
  <si>
    <t>Công ty TNHH XYZ (giả định)</t>
  </si>
  <si>
    <t>Loại tour</t>
  </si>
  <si>
    <t>Tour đoàn riêng</t>
  </si>
  <si>
    <t>Chương trình</t>
  </si>
  <si>
    <t>Hà Nội – Sa Pa – Fansipan 3 ngày 2 đêm</t>
  </si>
  <si>
    <t>Phương tiện</t>
  </si>
  <si>
    <t>Xe 45 chỗ</t>
  </si>
  <si>
    <t>Ngày khởi hành</t>
  </si>
  <si>
    <t>Số ngày</t>
  </si>
  <si>
    <t>Ngày về</t>
  </si>
  <si>
    <t>Số khách theo dự toán</t>
  </si>
  <si>
    <t>Số khách thực đi</t>
  </si>
  <si>
    <t>Chênh lệch số khách</t>
  </si>
  <si>
    <t>Hướng dẫn viên</t>
  </si>
  <si>
    <t>[Họ tên HDV]</t>
  </si>
  <si>
    <t>Điều hành phụ trách</t>
  </si>
  <si>
    <t>[Họ tên]</t>
  </si>
  <si>
    <t>Kế toán phụ trách</t>
  </si>
  <si>
    <t>Ngưỡng giải trình (đồng)</t>
  </si>
  <si>
    <t>Ngưỡng giải trình (%)</t>
  </si>
  <si>
    <t>Ngày HDV nộp chứng từ</t>
  </si>
  <si>
    <t>Khoản chi chênh so với dự toán từ ngưỡng tiền HOẶC ngưỡng % ở trên trở lên phải có giải trình. Khoản phát sinh ngoài dự toán luôn phải giải trình.</t>
  </si>
  <si>
    <t>2. CHI PHÍ: DỰ TOÁN, THỰC CHI VÀ CHÊNH LỆCH (VNĐ)</t>
  </si>
  <si>
    <t>STT</t>
  </si>
  <si>
    <t>Hạng mục</t>
  </si>
  <si>
    <t>Nhà cung cấp</t>
  </si>
  <si>
    <t>ĐVT</t>
  </si>
  <si>
    <t>DỰ TOÁN ĐÃ DUYỆT</t>
  </si>
  <si>
    <t>THỰC CHI</t>
  </si>
  <si>
    <t>Chênh lệch (thực chi − dự toán)</t>
  </si>
  <si>
    <t>%</t>
  </si>
  <si>
    <t>Người chi</t>
  </si>
  <si>
    <t>Giải trình</t>
  </si>
  <si>
    <t>Kiểm tra</t>
  </si>
  <si>
    <t>SL</t>
  </si>
  <si>
    <t>Đơn giá</t>
  </si>
  <si>
    <t>Thành tiền</t>
  </si>
  <si>
    <t>Xe 45 chỗ Hà Nội – Sa Pa 3 ngày</t>
  </si>
  <si>
    <t>Nhà xe A</t>
  </si>
  <si>
    <t>chuyến</t>
  </si>
  <si>
    <t>Công ty</t>
  </si>
  <si>
    <t>Phụ thu xe chạy thêm thác Bạc (phát sinh)</t>
  </si>
  <si>
    <t>lần</t>
  </si>
  <si>
    <t>HDV</t>
  </si>
  <si>
    <t>Trưởng đoàn xin thêm điểm ngày 2, HDV trả tiền mặt cho lái xe. Chưa báo giá và chưa thu của khách nên công ty chịu.</t>
  </si>
  <si>
    <t>Khách sạn 3 sao Sa Pa, 2 đêm</t>
  </si>
  <si>
    <t>Khách sạn B</t>
  </si>
  <si>
    <t>phòng-đêm</t>
  </si>
  <si>
    <t>Thêm 1 khách sát ngày, ở phòng đơn: thêm 1 phòng × 2 đêm.</t>
  </si>
  <si>
    <t>Ăn chính (5 bữa)</t>
  </si>
  <si>
    <t>Các nhà hàng</t>
  </si>
  <si>
    <t>suất</t>
  </si>
  <si>
    <t>Thêm 1 khách × 5 bữa.</t>
  </si>
  <si>
    <t>Cáp treo Fansipan</t>
  </si>
  <si>
    <t>Khu du lịch</t>
  </si>
  <si>
    <t>vé</t>
  </si>
  <si>
    <t>Thêm 1 khách.</t>
  </si>
  <si>
    <t>Vé tham quan bản Cát Cát</t>
  </si>
  <si>
    <t>Ban quản lý</t>
  </si>
  <si>
    <t>Công tác phí hướng dẫn viên</t>
  </si>
  <si>
    <t>ngày</t>
  </si>
  <si>
    <t>Nước uống, khăn lạnh</t>
  </si>
  <si>
    <t>Cửa hàng</t>
  </si>
  <si>
    <t>gói</t>
  </si>
  <si>
    <t>Mua sỉ tại Hà Nội, rẻ hơn dự toán.</t>
  </si>
  <si>
    <t>Bảo hiểm du lịch</t>
  </si>
  <si>
    <t>Công ty bảo hiểm</t>
  </si>
  <si>
    <t>khách</t>
  </si>
  <si>
    <t>Chi phí khác (thuốc, phí bến bãi)</t>
  </si>
  <si>
    <t>Dùng ít hơn mức dự phòng.</t>
  </si>
  <si>
    <t>TỔNG CHI PHÍ</t>
  </si>
  <si>
    <t/>
  </si>
  <si>
    <t>Người chi: chọn "Công ty" nếu công ty chuyển khoản hoặc chi thẳng cho nhà cung cấp, "HDV" nếu hướng dẫn viên chi bằng tiền tạm ứng. Khoản phát sinh ngoài dự toán: để trống SL và đơn giá dự toán, chỉ ghi thực chi. Không sửa số dự toán đã duyệt.</t>
  </si>
  <si>
    <t>3. TẠM ỨNG HƯỚNG DẪN VIÊN VÀ HOÀN ỨNG (VNĐ)</t>
  </si>
  <si>
    <t>Khoản</t>
  </si>
  <si>
    <t>Số tiền</t>
  </si>
  <si>
    <t>Ghi chú</t>
  </si>
  <si>
    <t>Tạm ứng lần 1 (trước khởi hành)</t>
  </si>
  <si>
    <t>Chuyển khoản ngày 02/12/2026, phiếu chi số [...]</t>
  </si>
  <si>
    <t>Tạm ứng lần 2 (bổ sung trong tour)</t>
  </si>
  <si>
    <t>Chuyển khoản ngày 05/12/2026, phiếu chi số [...]</t>
  </si>
  <si>
    <t>Tổng tạm ứng</t>
  </si>
  <si>
    <t>Tiền HDV thu hộ của khách trong tour</t>
  </si>
  <si>
    <t>Khách thứ 31 vào đoàn sát ngày, trả tiền mặt cho HDV</t>
  </si>
  <si>
    <t>HDV đã chi bằng tiền tạm ứng (các dòng "HDV" ở mục 2)</t>
  </si>
  <si>
    <t>Tự cộng từ mục 2. Mỗi khoản phải có hóa đơn, vé hoặc biên nhận kèm theo.</t>
  </si>
  <si>
    <t>HDV phải nộp lại (+) / công ty chi bổ sung cho HDV (−)</t>
  </si>
  <si>
    <t>Đã nộp lại (+) / đã chi bổ sung (−)</t>
  </si>
  <si>
    <t>Phiếu thu số [...] ngày 07/12/2026</t>
  </si>
  <si>
    <t>Còn phải xử lý</t>
  </si>
  <si>
    <t>4. DOANH THU VÀ THỰC THU (VNĐ)</t>
  </si>
  <si>
    <t>Khoản thu</t>
  </si>
  <si>
    <t>Khách hàng / đơn</t>
  </si>
  <si>
    <t>DỰ TOÁN</t>
  </si>
  <si>
    <t>THỰC TẾ</t>
  </si>
  <si>
    <t>Chênh lệch</t>
  </si>
  <si>
    <t>Giá tour</t>
  </si>
  <si>
    <t>Công ty TNHH XYZ</t>
  </si>
  <si>
    <t>Thêm 1 khách sát ngày khởi hành, cùng giá.</t>
  </si>
  <si>
    <t>Phụ thu, dịch vụ bán thêm</t>
  </si>
  <si>
    <t>TỔNG DOANH THU</t>
  </si>
  <si>
    <t>Đã thu qua công ty (chuyển khoản, tiền mặt tại văn phòng)</t>
  </si>
  <si>
    <t>Theo các phiếu thu của đơn hàng</t>
  </si>
  <si>
    <t>HDV thu hộ trong tour (lấy từ mục 3)</t>
  </si>
  <si>
    <t>Tổng đã thu</t>
  </si>
  <si>
    <t>Còn phải thu của khách</t>
  </si>
  <si>
    <t>5. LÃI LỖ CỦA TOUR (VNĐ)</t>
  </si>
  <si>
    <t>Chỉ tiêu</t>
  </si>
  <si>
    <t>Dự toán</t>
  </si>
  <si>
    <t>Thực tế</t>
  </si>
  <si>
    <t>Doanh thu</t>
  </si>
  <si>
    <t>Mục 4</t>
  </si>
  <si>
    <t>Chi phí</t>
  </si>
  <si>
    <t>Mục 2</t>
  </si>
  <si>
    <t>Lãi (lỗ) của tour</t>
  </si>
  <si>
    <t>Lãi gộp của tour, chưa trừ chi phí chung của công ty</t>
  </si>
  <si>
    <t>Tỷ suất lãi trên doanh thu</t>
  </si>
  <si>
    <t>Chênh lệch tính bằng điểm %</t>
  </si>
  <si>
    <t>Lãi (lỗ) mỗi khách</t>
  </si>
  <si>
    <t>Chia cho số khách dự toán / thực đi</t>
  </si>
  <si>
    <t>Số trong mẫu là số tiền thanh toán, đã gồm thuế GTGT nếu có. Lãi ở đây là lãi gộp của riêng tour, chưa trừ lương văn phòng, thuê nhà, quảng cáo. Cách tách thuế GTGT và ghi sổ kế toán: làm theo hướng dẫn của kế toán công ty.</t>
  </si>
  <si>
    <t>6. KÝ DUYỆT</t>
  </si>
  <si>
    <t>Người lập (Điều hành)</t>
  </si>
  <si>
    <t>Kế toán</t>
  </si>
  <si>
    <t>Giám đốc duyệt</t>
  </si>
  <si>
    <t>(Ký, ghi rõ họ tên, ngày)</t>
  </si>
  <si>
    <t>Cách dùng mẫu quyết toán tour</t>
  </si>
  <si>
    <t>Thay tên công ty, số giấy phép lữ hành, hotline ở hai dòng đầu trang "Quyết toán". Chỉ sửa các ô chữ xanh trên nền vàng; ô chữ đen là công thức tự tính.</t>
  </si>
  <si>
    <t>Mục 1: nhập mã tour, khách hàng, ngày khởi hành, số khách theo dự toán và số khách thực đi. Đặt ngưỡng giải trình của công ty (mặc định 500.000 đ hoặc 5%).</t>
  </si>
  <si>
    <t>Mục 2, phần Dự toán: chép đúng số lượng và đơn giá của bảng dự toán đã được duyệt trước khởi hành. Không sửa lại dự toán cho khớp thực chi.</t>
  </si>
  <si>
    <t>Mục 2, phần Thực chi: nhập theo chứng từ (hóa đơn, vé, biên nhận, phiếu chi). Cột "Người chi" chọn Công ty hoặc HDV. Khoản phát sinh ngoài dự toán: dùng dòng trống, để trống phần dự toán.</t>
  </si>
  <si>
    <t>Cột "Kiểm tra" báo "Cần giải trình" khi khoản chênh vượt ngưỡng. Ghi lý do ở cột "Giải trình": ai yêu cầu, đã thu thêm của khách chưa, lần sau cần sửa gì.</t>
  </si>
  <si>
    <t>Mục 3: nhập các lần tạm ứng và tiền HDV thu hộ của khách. Mẫu tự cộng các khoản HDV đã chi và tính số HDV phải nộp lại, hoặc số công ty phải chi bổ sung.</t>
  </si>
  <si>
    <t>Mục 4: nhập doanh thu theo số khách thực đi và số tiền đã thu. Mục 5 tự ra lãi lỗ dự toán, lãi lỗ thực tế, tỷ suất lãi và lãi mỗi khách.</t>
  </si>
  <si>
    <t>Khóa sổ khi: không còn dòng "Cần giải trình", HDV đã hoàn ứng xong, khách đã thu đủ. In khổ A4 ngang, trình ký đủ bốn người rồi lưu bản PDF.</t>
  </si>
  <si>
    <t>Mọi tên, số lượng, đơn giá trong mẫu là ví dụ giả định. Cách ghi sổ kế toán và thuế: hỏi ý kiến kế toán của công ty.</t>
  </si>
  <si>
    <t>Quy trình điều hành tour 8 bước, kèm checklist: https://tourwell.vn/post/31-quy-trinh-dieu-hanh-tour.html</t>
  </si>
  <si>
    <t>Mẫu chiết tính giá tour trên Excel: https://tourwell.vn/post/16-mau-chiet-tinh-gia-tour-tren-tren-excel-tai-ve-dung-duoc-ngay.html</t>
  </si>
  <si>
    <t>Quyết toán, thu chi và tạm ứng hướng dẫn viên trên TourWell: https://tourwell.vn/feature/accounting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</si>
</sst>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0;-0;0"/>
    <numFmt numFmtId="166" formatCode="#,##0;-#,##0;&quot;-&quot;"/>
    <numFmt numFmtId="167" formatCode="0.0%;-0.0%;&quot;-&quot;"/>
  </numFmts>
  <fonts count="13" x14ac:knownFonts="1">
    <font>
      <color theme="1"/>
      <family val="2"/>
      <scheme val="minor"/>
      <sz val="11"/>
      <name val="Calibri"/>
    </font>
    <font>
      <b/>
      <color rgb="FF0000FF"/>
      <sz val="14"/>
      <name val="Arial"/>
    </font>
    <font>
      <color rgb="FF0000FF"/>
      <sz val="9"/>
      <name val="Arial"/>
    </font>
    <font>
      <b/>
      <color rgb="FF1F4E5F"/>
      <sz val="16"/>
      <name val="Arial"/>
    </font>
    <font>
      <b/>
      <color rgb="FF000000"/>
      <sz val="10"/>
      <name val="Arial"/>
    </font>
    <font>
      <color rgb="FF0000FF"/>
      <sz val="10"/>
      <name val="Arial"/>
    </font>
    <font>
      <color rgb="FF6B7280"/>
      <sz val="9"/>
      <name val="Arial"/>
    </font>
    <font>
      <b/>
      <color rgb="FFFFFFFF"/>
      <sz val="11"/>
      <name val="Arial"/>
    </font>
    <font>
      <color rgb="FF000000"/>
      <sz val="10"/>
      <name val="Arial"/>
    </font>
    <font>
      <color rgb="FF000000"/>
      <sz val="9"/>
      <name val="Arial"/>
    </font>
    <font>
      <b/>
      <color rgb="FF1F4E5F"/>
      <sz val="10"/>
      <name val="Arial"/>
    </font>
    <font>
      <b/>
      <color rgb="FF1F4E5F"/>
      <sz val="14"/>
      <name val="Arial"/>
    </font>
    <font>
      <u/>
      <color rgb="FF1F6F8B"/>
      <sz val="10"/>
      <name val="Arial"/>
    </font>
  </fonts>
  <fills count="5">
    <fill>
      <patternFill patternType="none"/>
    </fill>
    <fill>
      <patternFill patternType="gray125"/>
    </fill>
    <fill>
      <patternFill patternType="solid">
        <fgColor rgb="FFFFF6D5"/>
      </patternFill>
    </fill>
    <fill>
      <patternFill patternType="solid">
        <fgColor rgb="FF1F4E5F"/>
      </patternFill>
    </fill>
    <fill>
      <patternFill patternType="solid">
        <fgColor rgb="FFDCE8EC"/>
      </patternFill>
    </fill>
  </fills>
  <borders count="2">
    <border>
      <left/>
      <right/>
      <top/>
      <bottom/>
      <diagonal/>
    </border>
    <border>
      <left style="thin">
        <color rgb="FFB8C4CA"/>
      </left>
      <right style="thin">
        <color rgb="FFB8C4CA"/>
      </right>
      <top style="thin">
        <color rgb="FFB8C4CA"/>
      </top>
      <bottom style="thin">
        <color rgb="FFB8C4CA"/>
      </bottom>
      <diagonal/>
    </border>
  </borders>
  <cellStyleXfs count="1">
    <xf numFmtId="0" fontId="0" fillId="0" borderId="0"/>
  </cellStyleXfs>
  <cellXfs count="46">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5" fillId="2" borderId="0" xfId="0" applyFont="1" applyFill="1" applyAlignment="1">
      <alignment vertical="center" wrapText="1"/>
    </xf>
    <xf numFmtId="164" fontId="5" fillId="2" borderId="0" xfId="0" applyNumberFormat="1" applyFont="1" applyFill="1" applyAlignment="1">
      <alignment horizontal="left" vertical="center" wrapText="1"/>
    </xf>
    <xf numFmtId="0" fontId="6" fillId="0" borderId="0" xfId="0" applyFont="1" applyAlignment="1">
      <alignment vertical="center" wrapText="1"/>
    </xf>
    <xf numFmtId="0" fontId="7" fillId="3" borderId="0" xfId="0" applyFont="1" applyFill="1" applyAlignment="1">
      <alignment vertical="center" wrapText="1"/>
    </xf>
    <xf numFmtId="0" fontId="5" fillId="2" borderId="0" xfId="0" applyFont="1" applyFill="1" applyAlignment="1">
      <alignment horizontal="left" vertical="center" wrapText="1"/>
    </xf>
    <xf numFmtId="164" fontId="4" fillId="0" borderId="0" xfId="0" applyNumberFormat="1" applyFont="1" applyAlignment="1">
      <alignment horizontal="left" vertical="center" wrapText="1"/>
    </xf>
    <xf numFmtId="165" fontId="4" fillId="0" borderId="0" xfId="0" applyNumberFormat="1" applyFont="1" applyAlignment="1">
      <alignment horizontal="left" vertical="center" wrapText="1"/>
    </xf>
    <xf numFmtId="3" fontId="5" fillId="2" borderId="0" xfId="0" applyNumberFormat="1" applyFont="1" applyFill="1" applyAlignment="1">
      <alignment horizontal="left" vertical="center" wrapText="1"/>
    </xf>
    <xf numFmtId="9" fontId="5" fillId="2" borderId="0" xfId="0" applyNumberFormat="1" applyFont="1" applyFill="1" applyAlignment="1">
      <alignment horizontal="left" vertical="center" wrapText="1"/>
    </xf>
    <xf numFmtId="0" fontId="4"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3" fontId="5" fillId="2" borderId="1" xfId="0" applyNumberFormat="1" applyFont="1" applyFill="1" applyBorder="1" applyAlignment="1">
      <alignment vertical="center" wrapText="1"/>
    </xf>
    <xf numFmtId="3" fontId="8" fillId="0" borderId="1" xfId="0" applyNumberFormat="1" applyFont="1" applyBorder="1" applyAlignment="1">
      <alignment vertical="center" wrapText="1"/>
    </xf>
    <xf numFmtId="166" fontId="8" fillId="0" borderId="1" xfId="0" applyNumberFormat="1" applyFont="1" applyBorder="1" applyAlignment="1">
      <alignment vertical="center" wrapText="1"/>
    </xf>
    <xf numFmtId="167" fontId="8" fillId="0" borderId="1" xfId="0" applyNumberFormat="1" applyFont="1" applyBorder="1" applyAlignment="1">
      <alignment vertical="center" wrapText="1"/>
    </xf>
    <xf numFmtId="0" fontId="9" fillId="0" borderId="1" xfId="0" applyFont="1" applyBorder="1" applyAlignment="1">
      <alignment horizontal="center" vertical="center" wrapText="1"/>
    </xf>
    <xf numFmtId="0" fontId="4" fillId="4" borderId="1" xfId="0" applyFont="1" applyFill="1" applyBorder="1" applyAlignment="1">
      <alignment horizontal="right" vertical="center" wrapText="1"/>
    </xf>
    <xf numFmtId="3" fontId="4" fillId="4" borderId="1" xfId="0" applyNumberFormat="1" applyFont="1" applyFill="1" applyBorder="1" applyAlignment="1">
      <alignment vertical="center" wrapText="1"/>
    </xf>
    <xf numFmtId="0" fontId="8" fillId="4" borderId="1" xfId="0" applyFont="1" applyFill="1" applyBorder="1" applyAlignment="1">
      <alignment vertical="center" wrapText="1"/>
    </xf>
    <xf numFmtId="166" fontId="4" fillId="4" borderId="1" xfId="0" applyNumberFormat="1" applyFont="1" applyFill="1" applyBorder="1" applyAlignment="1">
      <alignment vertical="center" wrapText="1"/>
    </xf>
    <xf numFmtId="167" fontId="4" fillId="4" borderId="1" xfId="0" applyNumberFormat="1" applyFont="1" applyFill="1" applyBorder="1" applyAlignment="1">
      <alignment vertical="center" wrapText="1"/>
    </xf>
    <xf numFmtId="0" fontId="4" fillId="4" borderId="1" xfId="0" applyFont="1" applyFill="1" applyBorder="1" applyAlignment="1">
      <alignment vertical="center" wrapText="1"/>
    </xf>
    <xf numFmtId="0" fontId="8" fillId="0" borderId="1" xfId="0" applyFont="1" applyBorder="1" applyAlignment="1">
      <alignment vertical="center" wrapText="1"/>
    </xf>
    <xf numFmtId="166" fontId="5" fillId="2" borderId="1" xfId="0" applyNumberFormat="1" applyFont="1" applyFill="1" applyBorder="1" applyAlignment="1">
      <alignment vertical="center" wrapText="1"/>
    </xf>
    <xf numFmtId="0" fontId="2" fillId="2" borderId="1" xfId="0" applyFont="1" applyFill="1" applyBorder="1" applyAlignment="1">
      <alignment vertical="center" wrapText="1"/>
    </xf>
    <xf numFmtId="0" fontId="4" fillId="0" borderId="1" xfId="0" applyFont="1" applyBorder="1" applyAlignment="1">
      <alignment vertical="center" wrapText="1"/>
    </xf>
    <xf numFmtId="166" fontId="4" fillId="0" borderId="1" xfId="0" applyNumberFormat="1" applyFont="1" applyBorder="1" applyAlignment="1">
      <alignment vertical="center" wrapText="1"/>
    </xf>
    <xf numFmtId="0" fontId="9" fillId="0" borderId="1" xfId="0" applyFont="1" applyBorder="1" applyAlignment="1">
      <alignment vertical="center" wrapText="1"/>
    </xf>
    <xf numFmtId="0" fontId="8" fillId="0" borderId="1" xfId="0" applyFont="1" applyBorder="1" applyAlignment="1">
      <alignment horizontal="right" vertical="center" wrapText="1"/>
    </xf>
    <xf numFmtId="0" fontId="4" fillId="0" borderId="1" xfId="0" applyFont="1" applyBorder="1" applyAlignment="1">
      <alignment horizontal="right" vertical="center" wrapText="1"/>
    </xf>
    <xf numFmtId="0" fontId="6" fillId="0" borderId="1" xfId="0" applyFont="1" applyBorder="1" applyAlignment="1">
      <alignment vertical="center" wrapText="1"/>
    </xf>
    <xf numFmtId="0" fontId="10" fillId="0" borderId="1" xfId="0" applyFont="1" applyBorder="1" applyAlignment="1">
      <alignmen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5" fillId="2" borderId="0" xfId="0" applyFont="1" applyFill="1" applyAlignment="1">
      <alignment horizontal="center" vertical="center" wrapText="1"/>
    </xf>
    <xf numFmtId="0" fontId="11" fillId="0" borderId="0" xfId="0" applyFont="1"/>
    <xf numFmtId="0" fontId="10" fillId="0" borderId="0" xfId="0" applyFont="1" applyAlignment="1">
      <alignment vertical="top"/>
    </xf>
    <xf numFmtId="0" fontId="8" fillId="0" borderId="0" xfId="0" applyFont="1" applyAlignment="1">
      <alignment vertical="top" wrapText="1"/>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tourwell.vn/post/31-quy-trinh-dieu-hanh-tour.html" TargetMode="External"/><Relationship Id="rId2" Type="http://schemas.openxmlformats.org/officeDocument/2006/relationships/hyperlink" Target="https://tourwell.vn/post/16-mau-chiet-tinh-gia-tour-tren-tren-excel-tai-ve-dung-duoc-ngay.html" TargetMode="External"/><Relationship Id="rId3" Type="http://schemas.openxmlformats.org/officeDocument/2006/relationships/hyperlink" Target="https://tourwell.vn/feature/accoun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4"/>
  <sheetViews>
    <sheetView workbookViewId="0" showGridLines="0"/>
  </sheetViews>
  <sheetFormatPr defaultRowHeight="15" outlineLevelRow="0" outlineLevelCol="0" x14ac:dyDescent="55"/>
  <cols>
    <col min="1" max="1" width="5" customWidth="1"/>
    <col min="2" max="2" width="30" customWidth="1"/>
    <col min="3" max="3" width="20" customWidth="1"/>
    <col min="4" max="4" width="11" customWidth="1"/>
    <col min="5" max="5" width="8" customWidth="1"/>
    <col min="6" max="6" width="13" customWidth="1"/>
    <col min="7" max="7" width="15" customWidth="1"/>
    <col min="8" max="8" width="8" customWidth="1"/>
    <col min="9" max="9" width="13" customWidth="1"/>
    <col min="10" max="10" width="15" customWidth="1"/>
    <col min="11" max="11" width="14" customWidth="1"/>
    <col min="12" max="12" width="8" customWidth="1"/>
    <col min="13" max="13" width="11" customWidth="1"/>
    <col min="14" max="14" width="38" customWidth="1"/>
    <col min="15" max="15" width="16" customWidth="1"/>
  </cols>
  <sheetData>
    <row r="1" spans="1:15" x14ac:dyDescent="0.25">
      <c r="A1" s="1" t="s">
        <v>0</v>
      </c>
      <c r="B1" s="1"/>
      <c r="C1" s="1"/>
      <c r="D1" s="1"/>
      <c r="E1" s="1"/>
      <c r="F1" s="1"/>
      <c r="G1" s="1"/>
      <c r="H1" s="1"/>
      <c r="I1" s="1"/>
      <c r="J1" s="1"/>
      <c r="K1" s="1"/>
      <c r="L1" s="1"/>
      <c r="M1" s="1"/>
      <c r="N1" s="1"/>
      <c r="O1" s="1"/>
    </row>
    <row r="2" spans="1:15" x14ac:dyDescent="0.25">
      <c r="A2" s="2" t="s">
        <v>1</v>
      </c>
      <c r="B2" s="2"/>
      <c r="C2" s="2"/>
      <c r="D2" s="2"/>
      <c r="E2" s="2"/>
      <c r="F2" s="2"/>
      <c r="G2" s="2"/>
      <c r="H2" s="2"/>
      <c r="I2" s="2"/>
      <c r="J2" s="2"/>
      <c r="K2" s="2"/>
      <c r="L2" s="2"/>
      <c r="M2" s="2"/>
      <c r="N2" s="2"/>
      <c r="O2" s="2"/>
    </row>
    <row r="3" ht="26" customHeight="1" spans="1:15" x14ac:dyDescent="0.25">
      <c r="A3" s="3" t="s">
        <v>2</v>
      </c>
      <c r="B3" s="3"/>
      <c r="C3" s="3"/>
      <c r="D3" s="3"/>
      <c r="E3" s="3"/>
      <c r="F3" s="3"/>
      <c r="G3" s="3"/>
      <c r="H3" s="3"/>
      <c r="I3" s="3"/>
      <c r="J3" s="3"/>
      <c r="K3" s="3"/>
      <c r="L3" s="3"/>
      <c r="M3" s="3"/>
      <c r="N3" s="3"/>
      <c r="O3" s="3"/>
    </row>
    <row r="4" spans="1:10" x14ac:dyDescent="0.25">
      <c r="A4" s="4" t="s">
        <v>3</v>
      </c>
      <c r="B4" s="4"/>
      <c r="C4" s="5" t="s">
        <v>4</v>
      </c>
      <c r="D4" s="5"/>
      <c r="E4" s="5"/>
      <c r="F4" s="4" t="s">
        <v>5</v>
      </c>
      <c r="G4" s="4"/>
      <c r="H4" s="6">
        <v>46365</v>
      </c>
      <c r="I4" s="6"/>
      <c r="J4" s="6"/>
    </row>
    <row r="5" spans="1:15" x14ac:dyDescent="0.25">
      <c r="A5" s="7" t="s">
        <v>6</v>
      </c>
      <c r="B5" s="7"/>
      <c r="C5" s="7"/>
      <c r="D5" s="7"/>
      <c r="E5" s="7"/>
      <c r="F5" s="7"/>
      <c r="G5" s="7"/>
      <c r="H5" s="7"/>
      <c r="I5" s="7"/>
      <c r="J5" s="7"/>
      <c r="K5" s="7"/>
      <c r="L5" s="7"/>
      <c r="M5" s="7"/>
      <c r="N5" s="7"/>
      <c r="O5" s="7"/>
    </row>
    <row r="7" spans="1:15" x14ac:dyDescent="0.25">
      <c r="A7" s="8" t="s">
        <v>7</v>
      </c>
      <c r="B7" s="8"/>
      <c r="C7" s="8"/>
      <c r="D7" s="8"/>
      <c r="E7" s="8"/>
      <c r="F7" s="8"/>
      <c r="G7" s="8"/>
      <c r="H7" s="8"/>
      <c r="I7" s="8"/>
      <c r="J7" s="8"/>
      <c r="K7" s="8"/>
      <c r="L7" s="8"/>
      <c r="M7" s="8"/>
      <c r="N7" s="8"/>
      <c r="O7" s="8"/>
    </row>
    <row r="8" spans="1:15" x14ac:dyDescent="0.25">
      <c r="A8" s="4" t="s">
        <v>8</v>
      </c>
      <c r="B8" s="4"/>
      <c r="C8" s="9" t="s">
        <v>9</v>
      </c>
      <c r="D8" s="9"/>
      <c r="E8" s="9"/>
      <c r="F8" s="4" t="s">
        <v>10</v>
      </c>
      <c r="G8" s="4"/>
      <c r="H8" s="9" t="s">
        <v>11</v>
      </c>
      <c r="I8" s="9"/>
      <c r="J8" s="9"/>
      <c r="K8" s="4" t="s">
        <v>12</v>
      </c>
      <c r="L8" s="4"/>
      <c r="M8" s="9" t="s">
        <v>13</v>
      </c>
      <c r="N8" s="9"/>
      <c r="O8" s="9"/>
    </row>
    <row r="9" spans="1:15" x14ac:dyDescent="0.25">
      <c r="A9" s="4" t="s">
        <v>14</v>
      </c>
      <c r="B9" s="4"/>
      <c r="C9" s="5" t="s">
        <v>15</v>
      </c>
      <c r="D9" s="5"/>
      <c r="E9" s="5"/>
      <c r="F9" s="5"/>
      <c r="G9" s="5"/>
      <c r="H9" s="5"/>
      <c r="I9" s="5"/>
      <c r="J9" s="5"/>
      <c r="K9" s="4" t="s">
        <v>16</v>
      </c>
      <c r="L9" s="4"/>
      <c r="M9" s="5" t="s">
        <v>17</v>
      </c>
      <c r="N9" s="5"/>
      <c r="O9" s="5"/>
    </row>
    <row r="10" spans="1:15" x14ac:dyDescent="0.25">
      <c r="A10" s="4" t="s">
        <v>18</v>
      </c>
      <c r="B10" s="4"/>
      <c r="C10" s="6">
        <v>46360</v>
      </c>
      <c r="D10" s="6"/>
      <c r="E10" s="6"/>
      <c r="F10" s="4" t="s">
        <v>19</v>
      </c>
      <c r="G10" s="4"/>
      <c r="H10" s="9">
        <v>3</v>
      </c>
      <c r="I10" s="9"/>
      <c r="J10" s="9"/>
      <c r="K10" s="4" t="s">
        <v>20</v>
      </c>
      <c r="L10" s="4"/>
      <c r="M10" s="10">
        <f>C10+H10-1</f>
      </c>
      <c r="N10" s="10"/>
      <c r="O10" s="10"/>
    </row>
    <row r="11" spans="1:15" x14ac:dyDescent="0.25">
      <c r="A11" s="4" t="s">
        <v>21</v>
      </c>
      <c r="B11" s="4"/>
      <c r="C11" s="9">
        <v>30</v>
      </c>
      <c r="D11" s="9"/>
      <c r="E11" s="9"/>
      <c r="F11" s="4" t="s">
        <v>22</v>
      </c>
      <c r="G11" s="4"/>
      <c r="H11" s="9">
        <v>31</v>
      </c>
      <c r="I11" s="9"/>
      <c r="J11" s="9"/>
      <c r="K11" s="4" t="s">
        <v>23</v>
      </c>
      <c r="L11" s="4"/>
      <c r="M11" s="11">
        <f>H11-C11</f>
      </c>
      <c r="N11" s="11"/>
      <c r="O11" s="11"/>
    </row>
    <row r="12" spans="1:15" x14ac:dyDescent="0.25">
      <c r="A12" s="4" t="s">
        <v>24</v>
      </c>
      <c r="B12" s="4"/>
      <c r="C12" s="9" t="s">
        <v>25</v>
      </c>
      <c r="D12" s="9"/>
      <c r="E12" s="9"/>
      <c r="F12" s="4" t="s">
        <v>26</v>
      </c>
      <c r="G12" s="4"/>
      <c r="H12" s="9" t="s">
        <v>27</v>
      </c>
      <c r="I12" s="9"/>
      <c r="J12" s="9"/>
      <c r="K12" s="4" t="s">
        <v>28</v>
      </c>
      <c r="L12" s="4"/>
      <c r="M12" s="9" t="s">
        <v>27</v>
      </c>
      <c r="N12" s="9"/>
      <c r="O12" s="9"/>
    </row>
    <row r="13" spans="1:15" x14ac:dyDescent="0.25">
      <c r="A13" s="4" t="s">
        <v>29</v>
      </c>
      <c r="B13" s="4"/>
      <c r="C13" s="12">
        <v>500000</v>
      </c>
      <c r="D13" s="12"/>
      <c r="E13" s="12"/>
      <c r="F13" s="4" t="s">
        <v>30</v>
      </c>
      <c r="G13" s="4"/>
      <c r="H13" s="13">
        <v>0.05</v>
      </c>
      <c r="I13" s="13"/>
      <c r="J13" s="13"/>
      <c r="K13" s="4" t="s">
        <v>31</v>
      </c>
      <c r="L13" s="4"/>
      <c r="M13" s="6">
        <v>46363</v>
      </c>
      <c r="N13" s="6"/>
      <c r="O13" s="6"/>
    </row>
    <row r="14" spans="1:15" x14ac:dyDescent="0.25">
      <c r="A14" s="7" t="s">
        <v>32</v>
      </c>
      <c r="B14" s="7"/>
      <c r="C14" s="7"/>
      <c r="D14" s="7"/>
      <c r="E14" s="7"/>
      <c r="F14" s="7"/>
      <c r="G14" s="7"/>
      <c r="H14" s="7"/>
      <c r="I14" s="7"/>
      <c r="J14" s="7"/>
      <c r="K14" s="7"/>
      <c r="L14" s="7"/>
      <c r="M14" s="7"/>
      <c r="N14" s="7"/>
      <c r="O14" s="7"/>
    </row>
    <row r="16" spans="1:15" x14ac:dyDescent="0.25">
      <c r="A16" s="8" t="s">
        <v>33</v>
      </c>
      <c r="B16" s="8"/>
      <c r="C16" s="8"/>
      <c r="D16" s="8"/>
      <c r="E16" s="8"/>
      <c r="F16" s="8"/>
      <c r="G16" s="8"/>
      <c r="H16" s="8"/>
      <c r="I16" s="8"/>
      <c r="J16" s="8"/>
      <c r="K16" s="8"/>
      <c r="L16" s="8"/>
      <c r="M16" s="8"/>
      <c r="N16" s="8"/>
      <c r="O16" s="8"/>
    </row>
    <row r="17" ht="30" customHeight="1" spans="1:15" x14ac:dyDescent="0.25">
      <c r="A17" s="14" t="s">
        <v>34</v>
      </c>
      <c r="B17" s="14" t="s">
        <v>35</v>
      </c>
      <c r="C17" s="14" t="s">
        <v>36</v>
      </c>
      <c r="D17" s="14" t="s">
        <v>37</v>
      </c>
      <c r="E17" s="14" t="s">
        <v>38</v>
      </c>
      <c r="F17" s="14"/>
      <c r="G17" s="14"/>
      <c r="H17" s="14" t="s">
        <v>39</v>
      </c>
      <c r="I17" s="14"/>
      <c r="J17" s="14"/>
      <c r="K17" s="14" t="s">
        <v>40</v>
      </c>
      <c r="L17" s="14" t="s">
        <v>41</v>
      </c>
      <c r="M17" s="14" t="s">
        <v>42</v>
      </c>
      <c r="N17" s="14" t="s">
        <v>43</v>
      </c>
      <c r="O17" s="14" t="s">
        <v>44</v>
      </c>
    </row>
    <row r="18" spans="1:15" x14ac:dyDescent="0.25">
      <c r="A18" s="14"/>
      <c r="B18" s="14"/>
      <c r="C18" s="14"/>
      <c r="D18" s="14"/>
      <c r="E18" s="14" t="s">
        <v>45</v>
      </c>
      <c r="F18" s="14" t="s">
        <v>46</v>
      </c>
      <c r="G18" s="14" t="s">
        <v>47</v>
      </c>
      <c r="H18" s="14" t="s">
        <v>45</v>
      </c>
      <c r="I18" s="14" t="s">
        <v>46</v>
      </c>
      <c r="J18" s="14" t="s">
        <v>47</v>
      </c>
      <c r="K18" s="14"/>
      <c r="L18" s="14"/>
      <c r="M18" s="14"/>
      <c r="N18" s="14"/>
      <c r="O18" s="14"/>
    </row>
    <row r="19" spans="1:15" x14ac:dyDescent="0.25">
      <c r="A19" s="15">
        <v>1</v>
      </c>
      <c r="B19" s="16" t="s">
        <v>48</v>
      </c>
      <c r="C19" s="16" t="s">
        <v>49</v>
      </c>
      <c r="D19" s="17" t="s">
        <v>50</v>
      </c>
      <c r="E19" s="17">
        <v>1</v>
      </c>
      <c r="F19" s="18">
        <v>18000000</v>
      </c>
      <c r="G19" s="19">
        <f>E19*F19</f>
        <v>18000000</v>
      </c>
      <c r="H19" s="17">
        <v>1</v>
      </c>
      <c r="I19" s="18">
        <v>18000000</v>
      </c>
      <c r="J19" s="19">
        <f>H19*I19</f>
        <v>18000000</v>
      </c>
      <c r="K19" s="20">
        <f>J19-G19</f>
        <v>0</v>
      </c>
      <c r="L19" s="21">
        <f>IF(G19=0,"",K19/G19)</f>
        <v>0</v>
      </c>
      <c r="M19" s="17" t="s">
        <v>51</v>
      </c>
      <c r="N19" s="16"/>
      <c r="O19" s="22" t="str">
        <f>IF(AND(G19=0,J19=0),"",IF(OR(G19=0,ABS(K19)&gt;=$C$13,ABS(K19)&gt;=$H$13*G19),IF(N19="","Cần giải trình","Đã giải trình"),"Trong ngưỡng"))</f>
        <v>Trong ngưỡng</v>
      </c>
    </row>
    <row r="20" spans="1:15" x14ac:dyDescent="0.25">
      <c r="A20" s="15">
        <v>2</v>
      </c>
      <c r="B20" s="16" t="s">
        <v>52</v>
      </c>
      <c r="C20" s="16" t="s">
        <v>49</v>
      </c>
      <c r="D20" s="17" t="s">
        <v>53</v>
      </c>
      <c r="E20" s="17"/>
      <c r="F20" s="18"/>
      <c r="G20" s="19">
        <f>E20*F20</f>
        <v>0</v>
      </c>
      <c r="H20" s="17">
        <v>1</v>
      </c>
      <c r="I20" s="18">
        <v>1200000</v>
      </c>
      <c r="J20" s="19">
        <f>H20*I20</f>
        <v>1200000</v>
      </c>
      <c r="K20" s="20">
        <f>J20-G20</f>
        <v>1200000</v>
      </c>
      <c r="L20" s="21" t="str">
        <f>IF(G20=0,"",K20/G20)</f>
        <v/>
      </c>
      <c r="M20" s="17" t="s">
        <v>54</v>
      </c>
      <c r="N20" s="16" t="s">
        <v>55</v>
      </c>
      <c r="O20" s="22" t="str">
        <f>IF(AND(G20=0,J20=0),"",IF(OR(G20=0,ABS(K20)&gt;=$C$13,ABS(K20)&gt;=$H$13*G20),IF(N20="","Cần giải trình","Đã giải trình"),"Trong ngưỡng"))</f>
        <v>Đã giải trình</v>
      </c>
    </row>
    <row r="21" spans="1:15" x14ac:dyDescent="0.25">
      <c r="A21" s="15">
        <v>3</v>
      </c>
      <c r="B21" s="16" t="s">
        <v>56</v>
      </c>
      <c r="C21" s="16" t="s">
        <v>57</v>
      </c>
      <c r="D21" s="17" t="s">
        <v>58</v>
      </c>
      <c r="E21" s="17">
        <v>30</v>
      </c>
      <c r="F21" s="18">
        <v>900000</v>
      </c>
      <c r="G21" s="19">
        <f>E21*F21</f>
        <v>27000000</v>
      </c>
      <c r="H21" s="17">
        <v>32</v>
      </c>
      <c r="I21" s="18">
        <v>900000</v>
      </c>
      <c r="J21" s="19">
        <f>H21*I21</f>
        <v>28800000</v>
      </c>
      <c r="K21" s="20">
        <f>J21-G21</f>
        <v>1800000</v>
      </c>
      <c r="L21" s="21">
        <f>IF(G21=0,"",K21/G21)</f>
        <v>0.0666666666666667</v>
      </c>
      <c r="M21" s="17" t="s">
        <v>51</v>
      </c>
      <c r="N21" s="16" t="s">
        <v>59</v>
      </c>
      <c r="O21" s="22" t="str">
        <f>IF(AND(G21=0,J21=0),"",IF(OR(G21=0,ABS(K21)&gt;=$C$13,ABS(K21)&gt;=$H$13*G21),IF(N21="","Cần giải trình","Đã giải trình"),"Trong ngưỡng"))</f>
        <v>Đã giải trình</v>
      </c>
    </row>
    <row r="22" spans="1:15" x14ac:dyDescent="0.25">
      <c r="A22" s="15">
        <v>4</v>
      </c>
      <c r="B22" s="16" t="s">
        <v>60</v>
      </c>
      <c r="C22" s="16" t="s">
        <v>61</v>
      </c>
      <c r="D22" s="17" t="s">
        <v>62</v>
      </c>
      <c r="E22" s="17">
        <v>150</v>
      </c>
      <c r="F22" s="18">
        <v>180000</v>
      </c>
      <c r="G22" s="19">
        <f>E22*F22</f>
        <v>27000000</v>
      </c>
      <c r="H22" s="17">
        <v>155</v>
      </c>
      <c r="I22" s="18">
        <v>180000</v>
      </c>
      <c r="J22" s="19">
        <f>H22*I22</f>
        <v>27900000</v>
      </c>
      <c r="K22" s="20">
        <f>J22-G22</f>
        <v>900000</v>
      </c>
      <c r="L22" s="21">
        <f>IF(G22=0,"",K22/G22)</f>
        <v>0.0333333333333333</v>
      </c>
      <c r="M22" s="17" t="s">
        <v>54</v>
      </c>
      <c r="N22" s="16" t="s">
        <v>63</v>
      </c>
      <c r="O22" s="22" t="str">
        <f>IF(AND(G22=0,J22=0),"",IF(OR(G22=0,ABS(K22)&gt;=$C$13,ABS(K22)&gt;=$H$13*G22),IF(N22="","Cần giải trình","Đã giải trình"),"Trong ngưỡng"))</f>
        <v>Đã giải trình</v>
      </c>
    </row>
    <row r="23" spans="1:15" x14ac:dyDescent="0.25">
      <c r="A23" s="15">
        <v>5</v>
      </c>
      <c r="B23" s="16" t="s">
        <v>64</v>
      </c>
      <c r="C23" s="16" t="s">
        <v>65</v>
      </c>
      <c r="D23" s="17" t="s">
        <v>66</v>
      </c>
      <c r="E23" s="17">
        <v>30</v>
      </c>
      <c r="F23" s="18">
        <v>750000</v>
      </c>
      <c r="G23" s="19">
        <f>E23*F23</f>
        <v>22500000</v>
      </c>
      <c r="H23" s="17">
        <v>31</v>
      </c>
      <c r="I23" s="18">
        <v>750000</v>
      </c>
      <c r="J23" s="19">
        <f>H23*I23</f>
        <v>23250000</v>
      </c>
      <c r="K23" s="20">
        <f>J23-G23</f>
        <v>750000</v>
      </c>
      <c r="L23" s="21">
        <f>IF(G23=0,"",K23/G23)</f>
        <v>0.0333333333333333</v>
      </c>
      <c r="M23" s="17" t="s">
        <v>51</v>
      </c>
      <c r="N23" s="16" t="s">
        <v>67</v>
      </c>
      <c r="O23" s="22" t="str">
        <f>IF(AND(G23=0,J23=0),"",IF(OR(G23=0,ABS(K23)&gt;=$C$13,ABS(K23)&gt;=$H$13*G23),IF(N23="","Cần giải trình","Đã giải trình"),"Trong ngưỡng"))</f>
        <v>Đã giải trình</v>
      </c>
    </row>
    <row r="24" spans="1:15" x14ac:dyDescent="0.25">
      <c r="A24" s="15">
        <v>6</v>
      </c>
      <c r="B24" s="16" t="s">
        <v>68</v>
      </c>
      <c r="C24" s="16" t="s">
        <v>69</v>
      </c>
      <c r="D24" s="17" t="s">
        <v>66</v>
      </c>
      <c r="E24" s="17">
        <v>30</v>
      </c>
      <c r="F24" s="18">
        <v>150000</v>
      </c>
      <c r="G24" s="19">
        <f>E24*F24</f>
        <v>4500000</v>
      </c>
      <c r="H24" s="17">
        <v>31</v>
      </c>
      <c r="I24" s="18">
        <v>150000</v>
      </c>
      <c r="J24" s="19">
        <f>H24*I24</f>
        <v>4650000</v>
      </c>
      <c r="K24" s="20">
        <f>J24-G24</f>
        <v>150000</v>
      </c>
      <c r="L24" s="21">
        <f>IF(G24=0,"",K24/G24)</f>
        <v>0.0333333333333333</v>
      </c>
      <c r="M24" s="17" t="s">
        <v>54</v>
      </c>
      <c r="N24" s="16" t="s">
        <v>67</v>
      </c>
      <c r="O24" s="22" t="str">
        <f>IF(AND(G24=0,J24=0),"",IF(OR(G24=0,ABS(K24)&gt;=$C$13,ABS(K24)&gt;=$H$13*G24),IF(N24="","Cần giải trình","Đã giải trình"),"Trong ngưỡng"))</f>
        <v>Trong ngưỡng</v>
      </c>
    </row>
    <row r="25" spans="1:15" x14ac:dyDescent="0.25">
      <c r="A25" s="15">
        <v>7</v>
      </c>
      <c r="B25" s="16" t="s">
        <v>70</v>
      </c>
      <c r="C25" s="16" t="s">
        <v>54</v>
      </c>
      <c r="D25" s="17" t="s">
        <v>71</v>
      </c>
      <c r="E25" s="17">
        <v>3</v>
      </c>
      <c r="F25" s="18">
        <v>800000</v>
      </c>
      <c r="G25" s="19">
        <f>E25*F25</f>
        <v>2400000</v>
      </c>
      <c r="H25" s="17">
        <v>3</v>
      </c>
      <c r="I25" s="18">
        <v>800000</v>
      </c>
      <c r="J25" s="19">
        <f>H25*I25</f>
        <v>2400000</v>
      </c>
      <c r="K25" s="20">
        <f>J25-G25</f>
        <v>0</v>
      </c>
      <c r="L25" s="21">
        <f>IF(G25=0,"",K25/G25)</f>
        <v>0</v>
      </c>
      <c r="M25" s="17" t="s">
        <v>51</v>
      </c>
      <c r="N25" s="16"/>
      <c r="O25" s="22" t="str">
        <f>IF(AND(G25=0,J25=0),"",IF(OR(G25=0,ABS(K25)&gt;=$C$13,ABS(K25)&gt;=$H$13*G25),IF(N25="","Cần giải trình","Đã giải trình"),"Trong ngưỡng"))</f>
        <v>Trong ngưỡng</v>
      </c>
    </row>
    <row r="26" spans="1:15" x14ac:dyDescent="0.25">
      <c r="A26" s="15">
        <v>8</v>
      </c>
      <c r="B26" s="16" t="s">
        <v>72</v>
      </c>
      <c r="C26" s="16" t="s">
        <v>73</v>
      </c>
      <c r="D26" s="17" t="s">
        <v>74</v>
      </c>
      <c r="E26" s="17">
        <v>1</v>
      </c>
      <c r="F26" s="18">
        <v>900000</v>
      </c>
      <c r="G26" s="19">
        <f>E26*F26</f>
        <v>900000</v>
      </c>
      <c r="H26" s="17">
        <v>1</v>
      </c>
      <c r="I26" s="18">
        <v>850000</v>
      </c>
      <c r="J26" s="19">
        <f>H26*I26</f>
        <v>850000</v>
      </c>
      <c r="K26" s="20">
        <f>J26-G26</f>
        <v>-50000</v>
      </c>
      <c r="L26" s="21">
        <f>IF(G26=0,"",K26/G26)</f>
        <v>-0.0555555555555556</v>
      </c>
      <c r="M26" s="17" t="s">
        <v>54</v>
      </c>
      <c r="N26" s="16" t="s">
        <v>75</v>
      </c>
      <c r="O26" s="22" t="str">
        <f>IF(AND(G26=0,J26=0),"",IF(OR(G26=0,ABS(K26)&gt;=$C$13,ABS(K26)&gt;=$H$13*G26),IF(N26="","Cần giải trình","Đã giải trình"),"Trong ngưỡng"))</f>
        <v>Đã giải trình</v>
      </c>
    </row>
    <row r="27" spans="1:15" x14ac:dyDescent="0.25">
      <c r="A27" s="15">
        <v>9</v>
      </c>
      <c r="B27" s="16" t="s">
        <v>76</v>
      </c>
      <c r="C27" s="16" t="s">
        <v>77</v>
      </c>
      <c r="D27" s="17" t="s">
        <v>78</v>
      </c>
      <c r="E27" s="17">
        <v>30</v>
      </c>
      <c r="F27" s="18">
        <v>15000</v>
      </c>
      <c r="G27" s="19">
        <f>E27*F27</f>
        <v>450000</v>
      </c>
      <c r="H27" s="17">
        <v>31</v>
      </c>
      <c r="I27" s="18">
        <v>15000</v>
      </c>
      <c r="J27" s="19">
        <f>H27*I27</f>
        <v>465000</v>
      </c>
      <c r="K27" s="20">
        <f>J27-G27</f>
        <v>15000</v>
      </c>
      <c r="L27" s="21">
        <f>IF(G27=0,"",K27/G27)</f>
        <v>0.0333333333333333</v>
      </c>
      <c r="M27" s="17" t="s">
        <v>51</v>
      </c>
      <c r="N27" s="16" t="s">
        <v>67</v>
      </c>
      <c r="O27" s="22" t="str">
        <f>IF(AND(G27=0,J27=0),"",IF(OR(G27=0,ABS(K27)&gt;=$C$13,ABS(K27)&gt;=$H$13*G27),IF(N27="","Cần giải trình","Đã giải trình"),"Trong ngưỡng"))</f>
        <v>Trong ngưỡng</v>
      </c>
    </row>
    <row r="28" spans="1:15" x14ac:dyDescent="0.25">
      <c r="A28" s="15">
        <v>10</v>
      </c>
      <c r="B28" s="16" t="s">
        <v>79</v>
      </c>
      <c r="C28" s="16"/>
      <c r="D28" s="17" t="s">
        <v>74</v>
      </c>
      <c r="E28" s="17">
        <v>1</v>
      </c>
      <c r="F28" s="18">
        <v>1000000</v>
      </c>
      <c r="G28" s="19">
        <f>E28*F28</f>
        <v>1000000</v>
      </c>
      <c r="H28" s="17">
        <v>1</v>
      </c>
      <c r="I28" s="18">
        <v>600000</v>
      </c>
      <c r="J28" s="19">
        <f>H28*I28</f>
        <v>600000</v>
      </c>
      <c r="K28" s="20">
        <f>J28-G28</f>
        <v>-400000</v>
      </c>
      <c r="L28" s="21">
        <f>IF(G28=0,"",K28/G28)</f>
        <v>-0.4</v>
      </c>
      <c r="M28" s="17" t="s">
        <v>54</v>
      </c>
      <c r="N28" s="16" t="s">
        <v>80</v>
      </c>
      <c r="O28" s="22" t="str">
        <f>IF(AND(G28=0,J28=0),"",IF(OR(G28=0,ABS(K28)&gt;=$C$13,ABS(K28)&gt;=$H$13*G28),IF(N28="","Cần giải trình","Đã giải trình"),"Trong ngưỡng"))</f>
        <v>Đã giải trình</v>
      </c>
    </row>
    <row r="29" spans="1:15" x14ac:dyDescent="0.25">
      <c r="A29" s="15">
        <v>11</v>
      </c>
      <c r="B29" s="16"/>
      <c r="C29" s="16"/>
      <c r="D29" s="17"/>
      <c r="E29" s="17"/>
      <c r="F29" s="18"/>
      <c r="G29" s="19">
        <f>E29*F29</f>
        <v>0</v>
      </c>
      <c r="H29" s="17"/>
      <c r="I29" s="18"/>
      <c r="J29" s="19">
        <f>H29*I29</f>
        <v>0</v>
      </c>
      <c r="K29" s="20">
        <f>J29-G29</f>
        <v>0</v>
      </c>
      <c r="L29" s="21" t="str">
        <f>IF(G29=0,"",K29/G29)</f>
        <v/>
      </c>
      <c r="M29" s="17"/>
      <c r="N29" s="16"/>
      <c r="O29" s="22" t="str">
        <f>IF(AND(G29=0,J29=0),"",IF(OR(G29=0,ABS(K29)&gt;=$C$13,ABS(K29)&gt;=$H$13*G29),IF(N29="","Cần giải trình","Đã giải trình"),"Trong ngưỡng"))</f>
        <v/>
      </c>
    </row>
    <row r="30" spans="1:15" x14ac:dyDescent="0.25">
      <c r="A30" s="15">
        <v>12</v>
      </c>
      <c r="B30" s="16"/>
      <c r="C30" s="16"/>
      <c r="D30" s="17"/>
      <c r="E30" s="17"/>
      <c r="F30" s="18"/>
      <c r="G30" s="19">
        <f>E30*F30</f>
        <v>0</v>
      </c>
      <c r="H30" s="17"/>
      <c r="I30" s="18"/>
      <c r="J30" s="19">
        <f>H30*I30</f>
        <v>0</v>
      </c>
      <c r="K30" s="20">
        <f>J30-G30</f>
        <v>0</v>
      </c>
      <c r="L30" s="21" t="str">
        <f>IF(G30=0,"",K30/G30)</f>
        <v/>
      </c>
      <c r="M30" s="17"/>
      <c r="N30" s="16"/>
      <c r="O30" s="22" t="str">
        <f>IF(AND(G30=0,J30=0),"",IF(OR(G30=0,ABS(K30)&gt;=$C$13,ABS(K30)&gt;=$H$13*G30),IF(N30="","Cần giải trình","Đã giải trình"),"Trong ngưỡng"))</f>
        <v/>
      </c>
    </row>
    <row r="31" spans="1:15" x14ac:dyDescent="0.25">
      <c r="A31" s="23" t="s">
        <v>81</v>
      </c>
      <c r="B31" s="23"/>
      <c r="C31" s="23"/>
      <c r="D31" s="23"/>
      <c r="E31" s="23"/>
      <c r="F31" s="23"/>
      <c r="G31" s="24">
        <f>SUM(G19:G30)</f>
        <v>103750000</v>
      </c>
      <c r="H31" s="25" t="s">
        <v>82</v>
      </c>
      <c r="I31" s="25"/>
      <c r="J31" s="24">
        <f>SUM(J19:J30)</f>
        <v>108115000</v>
      </c>
      <c r="K31" s="26">
        <f>J31-G31</f>
        <v>4365000</v>
      </c>
      <c r="L31" s="27">
        <f>IF(G31=0,"",K31/G31)</f>
        <v>0.0420722891566265</v>
      </c>
      <c r="M31" s="28">
        <f>COUNTIF(O19:O30,"Cần giải trình")&amp;" khoản còn thiếu giải trình"</f>
      </c>
      <c r="N31" s="28"/>
      <c r="O31" s="28"/>
    </row>
    <row r="32" ht="26" customHeight="1" spans="1:15" x14ac:dyDescent="0.25">
      <c r="A32" s="7" t="s">
        <v>83</v>
      </c>
      <c r="B32" s="7"/>
      <c r="C32" s="7"/>
      <c r="D32" s="7"/>
      <c r="E32" s="7"/>
      <c r="F32" s="7"/>
      <c r="G32" s="7"/>
      <c r="H32" s="7"/>
      <c r="I32" s="7"/>
      <c r="J32" s="7"/>
      <c r="K32" s="7"/>
      <c r="L32" s="7"/>
      <c r="M32" s="7"/>
      <c r="N32" s="7"/>
      <c r="O32" s="7"/>
    </row>
    <row r="34" spans="1:15" x14ac:dyDescent="0.25">
      <c r="A34" s="8" t="s">
        <v>84</v>
      </c>
      <c r="B34" s="8"/>
      <c r="C34" s="8"/>
      <c r="D34" s="8"/>
      <c r="E34" s="8"/>
      <c r="F34" s="8"/>
      <c r="G34" s="8"/>
      <c r="H34" s="8"/>
      <c r="I34" s="8"/>
      <c r="J34" s="8"/>
      <c r="K34" s="8"/>
      <c r="L34" s="8"/>
      <c r="M34" s="8"/>
      <c r="N34" s="8"/>
      <c r="O34" s="8"/>
    </row>
    <row r="35" spans="1:15" x14ac:dyDescent="0.25">
      <c r="A35" s="14" t="s">
        <v>85</v>
      </c>
      <c r="B35" s="14"/>
      <c r="C35" s="14"/>
      <c r="D35" s="14"/>
      <c r="E35" s="14"/>
      <c r="F35" s="14"/>
      <c r="G35" s="14" t="s">
        <v>86</v>
      </c>
      <c r="H35" s="14" t="s">
        <v>87</v>
      </c>
      <c r="I35" s="14"/>
      <c r="J35" s="14"/>
      <c r="K35" s="14"/>
      <c r="L35" s="14"/>
      <c r="M35" s="14"/>
      <c r="N35" s="14"/>
      <c r="O35" s="14"/>
    </row>
    <row r="36" spans="1:15" x14ac:dyDescent="0.25">
      <c r="A36" s="29" t="s">
        <v>88</v>
      </c>
      <c r="B36" s="29"/>
      <c r="C36" s="29"/>
      <c r="D36" s="29"/>
      <c r="E36" s="29"/>
      <c r="F36" s="29"/>
      <c r="G36" s="30">
        <v>30000000</v>
      </c>
      <c r="H36" s="31" t="s">
        <v>89</v>
      </c>
      <c r="I36" s="31"/>
      <c r="J36" s="31"/>
      <c r="K36" s="31"/>
      <c r="L36" s="31"/>
      <c r="M36" s="31"/>
      <c r="N36" s="31"/>
      <c r="O36" s="31"/>
    </row>
    <row r="37" spans="1:15" x14ac:dyDescent="0.25">
      <c r="A37" s="29" t="s">
        <v>90</v>
      </c>
      <c r="B37" s="29"/>
      <c r="C37" s="29"/>
      <c r="D37" s="29"/>
      <c r="E37" s="29"/>
      <c r="F37" s="29"/>
      <c r="G37" s="30">
        <v>2000000</v>
      </c>
      <c r="H37" s="31" t="s">
        <v>91</v>
      </c>
      <c r="I37" s="31"/>
      <c r="J37" s="31"/>
      <c r="K37" s="31"/>
      <c r="L37" s="31"/>
      <c r="M37" s="31"/>
      <c r="N37" s="31"/>
      <c r="O37" s="31"/>
    </row>
    <row r="38" spans="1:15" x14ac:dyDescent="0.25">
      <c r="A38" s="32" t="s">
        <v>92</v>
      </c>
      <c r="B38" s="32"/>
      <c r="C38" s="32"/>
      <c r="D38" s="32"/>
      <c r="E38" s="32"/>
      <c r="F38" s="32"/>
      <c r="G38" s="33">
        <f>G36+G37</f>
        <v>32000000</v>
      </c>
      <c r="H38" s="34"/>
      <c r="I38" s="34"/>
      <c r="J38" s="34"/>
      <c r="K38" s="34"/>
      <c r="L38" s="34"/>
      <c r="M38" s="34"/>
      <c r="N38" s="34"/>
      <c r="O38" s="34"/>
    </row>
    <row r="39" spans="1:15" x14ac:dyDescent="0.25">
      <c r="A39" s="29" t="s">
        <v>93</v>
      </c>
      <c r="B39" s="29"/>
      <c r="C39" s="29"/>
      <c r="D39" s="29"/>
      <c r="E39" s="29"/>
      <c r="F39" s="29"/>
      <c r="G39" s="30">
        <v>3900000</v>
      </c>
      <c r="H39" s="31" t="s">
        <v>94</v>
      </c>
      <c r="I39" s="31"/>
      <c r="J39" s="31"/>
      <c r="K39" s="31"/>
      <c r="L39" s="31"/>
      <c r="M39" s="31"/>
      <c r="N39" s="31"/>
      <c r="O39" s="31"/>
    </row>
    <row r="40" spans="1:15" x14ac:dyDescent="0.25">
      <c r="A40" s="29" t="s">
        <v>95</v>
      </c>
      <c r="B40" s="29"/>
      <c r="C40" s="29"/>
      <c r="D40" s="29"/>
      <c r="E40" s="29"/>
      <c r="F40" s="29"/>
      <c r="G40" s="20">
        <f>SUMIF(M19:M30,"HDV",J19:J30)</f>
        <v>35200000</v>
      </c>
      <c r="H40" s="34" t="s">
        <v>96</v>
      </c>
      <c r="I40" s="34"/>
      <c r="J40" s="34"/>
      <c r="K40" s="34"/>
      <c r="L40" s="34"/>
      <c r="M40" s="34"/>
      <c r="N40" s="34"/>
      <c r="O40" s="34"/>
    </row>
    <row r="41" spans="1:15" x14ac:dyDescent="0.25">
      <c r="A41" s="32" t="s">
        <v>97</v>
      </c>
      <c r="B41" s="32"/>
      <c r="C41" s="32"/>
      <c r="D41" s="32"/>
      <c r="E41" s="32"/>
      <c r="F41" s="32"/>
      <c r="G41" s="33">
        <f>G38+G39-G40</f>
        <v>700000</v>
      </c>
      <c r="H41" s="34">
        <f>IF(G41&gt;0,"HDV nộp lại tiền thừa về quỹ công ty",IF(G41&lt;0,"Công ty chi bổ sung phần HDV đã ứng thêm","Đã khớp, không phải nộp hay chi thêm"))</f>
      </c>
      <c r="I41" s="34"/>
      <c r="J41" s="34"/>
      <c r="K41" s="34"/>
      <c r="L41" s="34"/>
      <c r="M41" s="34"/>
      <c r="N41" s="34"/>
      <c r="O41" s="34"/>
    </row>
    <row r="42" spans="1:15" x14ac:dyDescent="0.25">
      <c r="A42" s="29" t="s">
        <v>98</v>
      </c>
      <c r="B42" s="29"/>
      <c r="C42" s="29"/>
      <c r="D42" s="29"/>
      <c r="E42" s="29"/>
      <c r="F42" s="29"/>
      <c r="G42" s="30">
        <v>700000</v>
      </c>
      <c r="H42" s="31" t="s">
        <v>99</v>
      </c>
      <c r="I42" s="31"/>
      <c r="J42" s="31"/>
      <c r="K42" s="31"/>
      <c r="L42" s="31"/>
      <c r="M42" s="31"/>
      <c r="N42" s="31"/>
      <c r="O42" s="31"/>
    </row>
    <row r="43" spans="1:15" x14ac:dyDescent="0.25">
      <c r="A43" s="32" t="s">
        <v>100</v>
      </c>
      <c r="B43" s="32"/>
      <c r="C43" s="32"/>
      <c r="D43" s="32"/>
      <c r="E43" s="32"/>
      <c r="F43" s="32"/>
      <c r="G43" s="33">
        <f>G41-G42</f>
        <v>0</v>
      </c>
      <c r="H43" s="34">
        <f>IF(G43=0,"Đã hoàn ứng xong","Chưa hoàn ứng xong, chưa khóa sổ được")</f>
      </c>
      <c r="I43" s="34"/>
      <c r="J43" s="34"/>
      <c r="K43" s="34"/>
      <c r="L43" s="34"/>
      <c r="M43" s="34"/>
      <c r="N43" s="34"/>
      <c r="O43" s="34"/>
    </row>
    <row r="45" spans="1:15" x14ac:dyDescent="0.25">
      <c r="A45" s="8" t="s">
        <v>101</v>
      </c>
      <c r="B45" s="8"/>
      <c r="C45" s="8"/>
      <c r="D45" s="8"/>
      <c r="E45" s="8"/>
      <c r="F45" s="8"/>
      <c r="G45" s="8"/>
      <c r="H45" s="8"/>
      <c r="I45" s="8"/>
      <c r="J45" s="8"/>
      <c r="K45" s="8"/>
      <c r="L45" s="8"/>
      <c r="M45" s="8"/>
      <c r="N45" s="8"/>
      <c r="O45" s="8"/>
    </row>
    <row r="46" spans="1:15" x14ac:dyDescent="0.25">
      <c r="A46" s="14" t="s">
        <v>34</v>
      </c>
      <c r="B46" s="14" t="s">
        <v>102</v>
      </c>
      <c r="C46" s="14" t="s">
        <v>103</v>
      </c>
      <c r="D46" s="14" t="s">
        <v>37</v>
      </c>
      <c r="E46" s="14" t="s">
        <v>104</v>
      </c>
      <c r="F46" s="14"/>
      <c r="G46" s="14"/>
      <c r="H46" s="14" t="s">
        <v>105</v>
      </c>
      <c r="I46" s="14"/>
      <c r="J46" s="14"/>
      <c r="K46" s="14" t="s">
        <v>106</v>
      </c>
      <c r="L46" s="14" t="s">
        <v>41</v>
      </c>
      <c r="M46" s="14" t="s">
        <v>87</v>
      </c>
      <c r="N46" s="14"/>
      <c r="O46" s="14"/>
    </row>
    <row r="47" spans="1:15" x14ac:dyDescent="0.25">
      <c r="A47" s="14"/>
      <c r="B47" s="14"/>
      <c r="C47" s="14"/>
      <c r="D47" s="14"/>
      <c r="E47" s="14" t="s">
        <v>45</v>
      </c>
      <c r="F47" s="14" t="s">
        <v>46</v>
      </c>
      <c r="G47" s="14" t="s">
        <v>47</v>
      </c>
      <c r="H47" s="14" t="s">
        <v>45</v>
      </c>
      <c r="I47" s="14" t="s">
        <v>46</v>
      </c>
      <c r="J47" s="14" t="s">
        <v>47</v>
      </c>
      <c r="K47" s="14"/>
      <c r="L47" s="14"/>
      <c r="M47" s="14"/>
      <c r="N47" s="14"/>
      <c r="O47" s="14"/>
    </row>
    <row r="48" spans="1:15" x14ac:dyDescent="0.25">
      <c r="A48" s="15">
        <v>1</v>
      </c>
      <c r="B48" s="16" t="s">
        <v>107</v>
      </c>
      <c r="C48" s="16" t="s">
        <v>108</v>
      </c>
      <c r="D48" s="17" t="s">
        <v>78</v>
      </c>
      <c r="E48" s="15">
        <f>C11</f>
        <v>30</v>
      </c>
      <c r="F48" s="18">
        <v>3900000</v>
      </c>
      <c r="G48" s="19">
        <f>E48*F48</f>
        <v>117000000</v>
      </c>
      <c r="H48" s="15">
        <f>H11</f>
        <v>31</v>
      </c>
      <c r="I48" s="18">
        <v>3900000</v>
      </c>
      <c r="J48" s="19">
        <f>H48*I48</f>
        <v>120900000</v>
      </c>
      <c r="K48" s="20">
        <f>J48-G48</f>
        <v>3900000</v>
      </c>
      <c r="L48" s="21">
        <f>IF(G48=0,"",K48/G48)</f>
        <v>0.0333333333333333</v>
      </c>
      <c r="M48" s="31" t="s">
        <v>109</v>
      </c>
      <c r="N48" s="31"/>
      <c r="O48" s="31"/>
    </row>
    <row r="49" spans="1:15" x14ac:dyDescent="0.25">
      <c r="A49" s="15">
        <v>2</v>
      </c>
      <c r="B49" s="16" t="s">
        <v>110</v>
      </c>
      <c r="C49" s="16"/>
      <c r="D49" s="17"/>
      <c r="E49" s="17"/>
      <c r="F49" s="18"/>
      <c r="G49" s="19">
        <f>E49*F49</f>
        <v>0</v>
      </c>
      <c r="H49" s="17"/>
      <c r="I49" s="18"/>
      <c r="J49" s="19">
        <f>H49*I49</f>
        <v>0</v>
      </c>
      <c r="K49" s="20">
        <f>J49-G49</f>
        <v>0</v>
      </c>
      <c r="L49" s="21" t="str">
        <f>IF(G49=0,"",K49/G49)</f>
        <v/>
      </c>
      <c r="M49" s="31"/>
      <c r="N49" s="31"/>
      <c r="O49" s="31"/>
    </row>
    <row r="50" spans="1:15" x14ac:dyDescent="0.25">
      <c r="A50" s="15">
        <v>3</v>
      </c>
      <c r="B50" s="16"/>
      <c r="C50" s="16"/>
      <c r="D50" s="17"/>
      <c r="E50" s="17"/>
      <c r="F50" s="18"/>
      <c r="G50" s="19">
        <f>E50*F50</f>
        <v>0</v>
      </c>
      <c r="H50" s="17"/>
      <c r="I50" s="18"/>
      <c r="J50" s="19">
        <f>H50*I50</f>
        <v>0</v>
      </c>
      <c r="K50" s="20">
        <f>J50-G50</f>
        <v>0</v>
      </c>
      <c r="L50" s="21" t="str">
        <f>IF(G50=0,"",K50/G50)</f>
        <v/>
      </c>
      <c r="M50" s="31"/>
      <c r="N50" s="31"/>
      <c r="O50" s="31"/>
    </row>
    <row r="51" spans="1:15" x14ac:dyDescent="0.25">
      <c r="A51" s="23" t="s">
        <v>111</v>
      </c>
      <c r="B51" s="23"/>
      <c r="C51" s="23"/>
      <c r="D51" s="23"/>
      <c r="E51" s="23"/>
      <c r="F51" s="23"/>
      <c r="G51" s="24">
        <f>SUM(G48:G50)</f>
        <v>117000000</v>
      </c>
      <c r="H51" s="25" t="s">
        <v>82</v>
      </c>
      <c r="I51" s="25"/>
      <c r="J51" s="24">
        <f>SUM(J48:J50)</f>
        <v>120900000</v>
      </c>
      <c r="K51" s="26">
        <f>J51-G51</f>
        <v>3900000</v>
      </c>
      <c r="L51" s="27">
        <f>IF(G51=0,"",K51/G51)</f>
        <v>0.0333333333333333</v>
      </c>
      <c r="M51" s="25" t="s">
        <v>82</v>
      </c>
      <c r="N51" s="25"/>
      <c r="O51" s="25"/>
    </row>
    <row r="52" spans="1:15" x14ac:dyDescent="0.25">
      <c r="A52" s="35" t="s">
        <v>112</v>
      </c>
      <c r="B52" s="35"/>
      <c r="C52" s="35"/>
      <c r="D52" s="35"/>
      <c r="E52" s="35"/>
      <c r="F52" s="35"/>
      <c r="G52" s="35"/>
      <c r="H52" s="35"/>
      <c r="I52" s="35"/>
      <c r="J52" s="30">
        <v>117000000</v>
      </c>
      <c r="K52" s="31" t="s">
        <v>113</v>
      </c>
      <c r="L52" s="31"/>
      <c r="M52" s="31"/>
      <c r="N52" s="31"/>
      <c r="O52" s="31"/>
    </row>
    <row r="53" spans="1:15" x14ac:dyDescent="0.25">
      <c r="A53" s="35" t="s">
        <v>114</v>
      </c>
      <c r="B53" s="35"/>
      <c r="C53" s="35"/>
      <c r="D53" s="35"/>
      <c r="E53" s="35"/>
      <c r="F53" s="35"/>
      <c r="G53" s="35"/>
      <c r="H53" s="35"/>
      <c r="I53" s="35"/>
      <c r="J53" s="20">
        <f>G39</f>
        <v>3900000</v>
      </c>
      <c r="K53" s="34"/>
      <c r="L53" s="34"/>
      <c r="M53" s="34"/>
      <c r="N53" s="34"/>
      <c r="O53" s="34"/>
    </row>
    <row r="54" spans="1:15" x14ac:dyDescent="0.25">
      <c r="A54" s="36" t="s">
        <v>115</v>
      </c>
      <c r="B54" s="36"/>
      <c r="C54" s="36"/>
      <c r="D54" s="36"/>
      <c r="E54" s="36"/>
      <c r="F54" s="36"/>
      <c r="G54" s="36"/>
      <c r="H54" s="36"/>
      <c r="I54" s="36"/>
      <c r="J54" s="33">
        <f>J52+J53</f>
        <v>120900000</v>
      </c>
      <c r="K54" s="34"/>
      <c r="L54" s="34"/>
      <c r="M54" s="34"/>
      <c r="N54" s="34"/>
      <c r="O54" s="34"/>
    </row>
    <row r="55" spans="1:15" x14ac:dyDescent="0.25">
      <c r="A55" s="36" t="s">
        <v>116</v>
      </c>
      <c r="B55" s="36"/>
      <c r="C55" s="36"/>
      <c r="D55" s="36"/>
      <c r="E55" s="36"/>
      <c r="F55" s="36"/>
      <c r="G55" s="36"/>
      <c r="H55" s="36"/>
      <c r="I55" s="36"/>
      <c r="J55" s="33">
        <f>J51-J54</f>
        <v>0</v>
      </c>
      <c r="K55" s="34">
        <f>IF(J55&gt;0,"Khách còn nợ, chưa khóa sổ được",IF(J55&lt;0,"Thu thừa: hoàn khách hoặc bảo lưu","Đã thu đủ"))</f>
      </c>
      <c r="L55" s="34"/>
      <c r="M55" s="34"/>
      <c r="N55" s="34"/>
      <c r="O55" s="34"/>
    </row>
    <row r="57" spans="1:15" x14ac:dyDescent="0.25">
      <c r="A57" s="8" t="s">
        <v>117</v>
      </c>
      <c r="B57" s="8"/>
      <c r="C57" s="8"/>
      <c r="D57" s="8"/>
      <c r="E57" s="8"/>
      <c r="F57" s="8"/>
      <c r="G57" s="8"/>
      <c r="H57" s="8"/>
      <c r="I57" s="8"/>
      <c r="J57" s="8"/>
      <c r="K57" s="8"/>
      <c r="L57" s="8"/>
      <c r="M57" s="8"/>
      <c r="N57" s="8"/>
      <c r="O57" s="8"/>
    </row>
    <row r="58" spans="1:15" x14ac:dyDescent="0.25">
      <c r="A58" s="14" t="s">
        <v>118</v>
      </c>
      <c r="B58" s="14"/>
      <c r="C58" s="14"/>
      <c r="D58" s="14"/>
      <c r="E58" s="14"/>
      <c r="F58" s="14"/>
      <c r="G58" s="14" t="s">
        <v>119</v>
      </c>
      <c r="H58" s="14" t="s">
        <v>120</v>
      </c>
      <c r="I58" s="14"/>
      <c r="J58" s="14"/>
      <c r="K58" s="14" t="s">
        <v>106</v>
      </c>
      <c r="L58" s="14" t="s">
        <v>87</v>
      </c>
      <c r="M58" s="14"/>
      <c r="N58" s="14"/>
      <c r="O58" s="14"/>
    </row>
    <row r="59" spans="1:15" x14ac:dyDescent="0.25">
      <c r="A59" s="29" t="s">
        <v>121</v>
      </c>
      <c r="B59" s="29"/>
      <c r="C59" s="29"/>
      <c r="D59" s="29"/>
      <c r="E59" s="29"/>
      <c r="F59" s="29"/>
      <c r="G59" s="19">
        <f>G51</f>
        <v>117000000</v>
      </c>
      <c r="H59" s="19">
        <f>J51</f>
      </c>
      <c r="I59" s="19"/>
      <c r="J59" s="19"/>
      <c r="K59" s="20">
        <f>H59-G59</f>
        <v>3900000</v>
      </c>
      <c r="L59" s="37" t="s">
        <v>122</v>
      </c>
      <c r="M59" s="37"/>
      <c r="N59" s="37"/>
      <c r="O59" s="37"/>
    </row>
    <row r="60" spans="1:15" x14ac:dyDescent="0.25">
      <c r="A60" s="29" t="s">
        <v>123</v>
      </c>
      <c r="B60" s="29"/>
      <c r="C60" s="29"/>
      <c r="D60" s="29"/>
      <c r="E60" s="29"/>
      <c r="F60" s="29"/>
      <c r="G60" s="19">
        <f>G31</f>
        <v>103750000</v>
      </c>
      <c r="H60" s="19">
        <f>J31</f>
      </c>
      <c r="I60" s="19"/>
      <c r="J60" s="19"/>
      <c r="K60" s="20">
        <f>H60-G60</f>
        <v>4365000</v>
      </c>
      <c r="L60" s="37" t="s">
        <v>124</v>
      </c>
      <c r="M60" s="37"/>
      <c r="N60" s="37"/>
      <c r="O60" s="37"/>
    </row>
    <row r="61" spans="1:15" x14ac:dyDescent="0.25">
      <c r="A61" s="32" t="s">
        <v>125</v>
      </c>
      <c r="B61" s="32"/>
      <c r="C61" s="32"/>
      <c r="D61" s="32"/>
      <c r="E61" s="32"/>
      <c r="F61" s="32"/>
      <c r="G61" s="33">
        <f>G59-G60</f>
        <v>13250000</v>
      </c>
      <c r="H61" s="33">
        <f>H59-H60</f>
      </c>
      <c r="I61" s="33"/>
      <c r="J61" s="33"/>
      <c r="K61" s="33">
        <f>H61-G61</f>
        <v>-465000</v>
      </c>
      <c r="L61" s="37" t="s">
        <v>126</v>
      </c>
      <c r="M61" s="37"/>
      <c r="N61" s="37"/>
      <c r="O61" s="37"/>
    </row>
    <row r="62" spans="1:15" x14ac:dyDescent="0.25">
      <c r="A62" s="29" t="s">
        <v>127</v>
      </c>
      <c r="B62" s="29"/>
      <c r="C62" s="29"/>
      <c r="D62" s="29"/>
      <c r="E62" s="29"/>
      <c r="F62" s="29"/>
      <c r="G62" s="21">
        <f>IF(G59=0,"",G61/G59)</f>
        <v>0.113247863247863</v>
      </c>
      <c r="H62" s="21">
        <f>IF(H59=0,"",H61/H59)</f>
      </c>
      <c r="I62" s="21"/>
      <c r="J62" s="21"/>
      <c r="K62" s="21">
        <f>IF(OR(G62="",H62=""),"",H62-G62)</f>
        <v>-0.00749931072511718</v>
      </c>
      <c r="L62" s="37" t="s">
        <v>128</v>
      </c>
      <c r="M62" s="37"/>
      <c r="N62" s="37"/>
      <c r="O62" s="37"/>
    </row>
    <row r="63" spans="1:15" x14ac:dyDescent="0.25">
      <c r="A63" s="29" t="s">
        <v>129</v>
      </c>
      <c r="B63" s="29"/>
      <c r="C63" s="29"/>
      <c r="D63" s="29"/>
      <c r="E63" s="29"/>
      <c r="F63" s="29"/>
      <c r="G63" s="20">
        <f>IF(C11=0,"",G61/C11)</f>
        <v>441666.666666667</v>
      </c>
      <c r="H63" s="20">
        <f>IF(H11=0,"",H61/H11)</f>
      </c>
      <c r="I63" s="20"/>
      <c r="J63" s="20"/>
      <c r="K63" s="20">
        <f>IF(OR(G63="",H63=""),"",H63-G63)</f>
        <v>-29247.311827957</v>
      </c>
      <c r="L63" s="37" t="s">
        <v>130</v>
      </c>
      <c r="M63" s="37"/>
      <c r="N63" s="37"/>
      <c r="O63" s="37"/>
    </row>
    <row r="64" spans="1:15" x14ac:dyDescent="0.25">
      <c r="A64" s="38">
        <f>IF(H61&lt;0,"Kết luận: tour lỗ. Xem lại các khoản chênh ở mục 2.",IF(H61&lt;G61,"Kết luận: tour có lãi nhưng thấp hơn dự toán. Xem các khoản chênh ở mục 2.","Kết luận: tour lãi bằng hoặc cao hơn dự toán."))</f>
      </c>
      <c r="B64" s="38"/>
      <c r="C64" s="38"/>
      <c r="D64" s="38"/>
      <c r="E64" s="38"/>
      <c r="F64" s="38"/>
      <c r="G64" s="38"/>
      <c r="H64" s="38"/>
      <c r="I64" s="38"/>
      <c r="J64" s="38"/>
      <c r="K64" s="38"/>
      <c r="L64" s="38"/>
      <c r="M64" s="38"/>
      <c r="N64" s="38"/>
      <c r="O64" s="38"/>
    </row>
    <row r="65" ht="26" customHeight="1" spans="1:15" x14ac:dyDescent="0.25">
      <c r="A65" s="7" t="s">
        <v>131</v>
      </c>
      <c r="B65" s="7"/>
      <c r="C65" s="7"/>
      <c r="D65" s="7"/>
      <c r="E65" s="7"/>
      <c r="F65" s="7"/>
      <c r="G65" s="7"/>
      <c r="H65" s="7"/>
      <c r="I65" s="7"/>
      <c r="J65" s="7"/>
      <c r="K65" s="7"/>
      <c r="L65" s="7"/>
      <c r="M65" s="7"/>
      <c r="N65" s="7"/>
      <c r="O65" s="7"/>
    </row>
    <row r="67" spans="1:15" x14ac:dyDescent="0.25">
      <c r="A67" s="8" t="s">
        <v>132</v>
      </c>
      <c r="B67" s="8"/>
      <c r="C67" s="8"/>
      <c r="D67" s="8"/>
      <c r="E67" s="8"/>
      <c r="F67" s="8"/>
      <c r="G67" s="8"/>
      <c r="H67" s="8"/>
      <c r="I67" s="8"/>
      <c r="J67" s="8"/>
      <c r="K67" s="8"/>
      <c r="L67" s="8"/>
      <c r="M67" s="8"/>
      <c r="N67" s="8"/>
      <c r="O67" s="8"/>
    </row>
    <row r="68" spans="1:15" x14ac:dyDescent="0.25">
      <c r="A68" s="39" t="s">
        <v>133</v>
      </c>
      <c r="B68" s="39"/>
      <c r="C68" s="39"/>
      <c r="D68" s="39"/>
      <c r="E68" s="39" t="s">
        <v>24</v>
      </c>
      <c r="F68" s="39"/>
      <c r="G68" s="39"/>
      <c r="H68" s="39"/>
      <c r="I68" s="39" t="s">
        <v>134</v>
      </c>
      <c r="J68" s="39"/>
      <c r="K68" s="39"/>
      <c r="L68" s="39"/>
      <c r="M68" s="39" t="s">
        <v>135</v>
      </c>
      <c r="N68" s="39"/>
      <c r="O68" s="39"/>
    </row>
    <row r="69" spans="1:15" x14ac:dyDescent="0.25">
      <c r="A69" s="40" t="s">
        <v>136</v>
      </c>
      <c r="B69" s="40"/>
      <c r="C69" s="40"/>
      <c r="D69" s="40"/>
      <c r="E69" s="40" t="s">
        <v>136</v>
      </c>
      <c r="F69" s="40"/>
      <c r="G69" s="40"/>
      <c r="H69" s="40"/>
      <c r="I69" s="40" t="s">
        <v>136</v>
      </c>
      <c r="J69" s="40"/>
      <c r="K69" s="40"/>
      <c r="L69" s="40"/>
      <c r="M69" s="40" t="s">
        <v>136</v>
      </c>
      <c r="N69" s="40"/>
      <c r="O69" s="40"/>
    </row>
    <row r="70" ht="16" customHeight="1" x14ac:dyDescent="0.25"/>
    <row r="71" ht="16" customHeight="1" x14ac:dyDescent="0.25"/>
    <row r="72" ht="16" customHeight="1" x14ac:dyDescent="0.25"/>
    <row r="73" ht="16" customHeight="1" x14ac:dyDescent="0.25"/>
    <row r="74" spans="1:15" x14ac:dyDescent="0.25">
      <c r="A74" s="41" t="s">
        <v>27</v>
      </c>
      <c r="B74" s="41"/>
      <c r="C74" s="41"/>
      <c r="D74" s="41"/>
      <c r="E74" s="41" t="s">
        <v>27</v>
      </c>
      <c r="F74" s="41"/>
      <c r="G74" s="41"/>
      <c r="H74" s="41"/>
      <c r="I74" s="41" t="s">
        <v>27</v>
      </c>
      <c r="J74" s="41"/>
      <c r="K74" s="41"/>
      <c r="L74" s="41"/>
      <c r="M74" s="41" t="s">
        <v>27</v>
      </c>
      <c r="N74" s="41"/>
      <c r="O74" s="41"/>
    </row>
  </sheetData>
  <mergeCells count="137">
    <mergeCell ref="A1:O1"/>
    <mergeCell ref="A2:O2"/>
    <mergeCell ref="A3:O3"/>
    <mergeCell ref="A4:B4"/>
    <mergeCell ref="C4:E4"/>
    <mergeCell ref="F4:G4"/>
    <mergeCell ref="H4:J4"/>
    <mergeCell ref="A5:O5"/>
    <mergeCell ref="A7:O7"/>
    <mergeCell ref="A8:B8"/>
    <mergeCell ref="C8:E8"/>
    <mergeCell ref="F8:G8"/>
    <mergeCell ref="H8:J8"/>
    <mergeCell ref="K8:L8"/>
    <mergeCell ref="M8:O8"/>
    <mergeCell ref="A9:B9"/>
    <mergeCell ref="C9:J9"/>
    <mergeCell ref="K9:L9"/>
    <mergeCell ref="M9:O9"/>
    <mergeCell ref="A10:B10"/>
    <mergeCell ref="C10:E10"/>
    <mergeCell ref="F10:G10"/>
    <mergeCell ref="H10:J10"/>
    <mergeCell ref="K10:L10"/>
    <mergeCell ref="M10:O10"/>
    <mergeCell ref="A11:B11"/>
    <mergeCell ref="C11:E11"/>
    <mergeCell ref="F11:G11"/>
    <mergeCell ref="H11:J11"/>
    <mergeCell ref="K11:L11"/>
    <mergeCell ref="M11:O11"/>
    <mergeCell ref="A12:B12"/>
    <mergeCell ref="C12:E12"/>
    <mergeCell ref="F12:G12"/>
    <mergeCell ref="H12:J12"/>
    <mergeCell ref="K12:L12"/>
    <mergeCell ref="M12:O12"/>
    <mergeCell ref="A13:B13"/>
    <mergeCell ref="C13:E13"/>
    <mergeCell ref="F13:G13"/>
    <mergeCell ref="H13:J13"/>
    <mergeCell ref="K13:L13"/>
    <mergeCell ref="M13:O13"/>
    <mergeCell ref="A14:O14"/>
    <mergeCell ref="A16:O16"/>
    <mergeCell ref="E17:G17"/>
    <mergeCell ref="H17:J17"/>
    <mergeCell ref="A17:A18"/>
    <mergeCell ref="B17:B18"/>
    <mergeCell ref="C17:C18"/>
    <mergeCell ref="D17:D18"/>
    <mergeCell ref="K17:K18"/>
    <mergeCell ref="L17:L18"/>
    <mergeCell ref="M17:M18"/>
    <mergeCell ref="N17:N18"/>
    <mergeCell ref="O17:O18"/>
    <mergeCell ref="A31:F31"/>
    <mergeCell ref="H31:I31"/>
    <mergeCell ref="M31:O31"/>
    <mergeCell ref="A32:O32"/>
    <mergeCell ref="A34:O34"/>
    <mergeCell ref="A35:F35"/>
    <mergeCell ref="H35:O35"/>
    <mergeCell ref="A36:F36"/>
    <mergeCell ref="H36:O36"/>
    <mergeCell ref="A37:F37"/>
    <mergeCell ref="H37:O37"/>
    <mergeCell ref="A38:F38"/>
    <mergeCell ref="H38:O38"/>
    <mergeCell ref="A39:F39"/>
    <mergeCell ref="H39:O39"/>
    <mergeCell ref="A40:F40"/>
    <mergeCell ref="H40:O40"/>
    <mergeCell ref="A41:F41"/>
    <mergeCell ref="H41:O41"/>
    <mergeCell ref="A42:F42"/>
    <mergeCell ref="H42:O42"/>
    <mergeCell ref="A43:F43"/>
    <mergeCell ref="H43:O43"/>
    <mergeCell ref="A45:O45"/>
    <mergeCell ref="E46:G46"/>
    <mergeCell ref="H46:J46"/>
    <mergeCell ref="M46:O47"/>
    <mergeCell ref="A46:A47"/>
    <mergeCell ref="B46:B47"/>
    <mergeCell ref="C46:C47"/>
    <mergeCell ref="D46:D47"/>
    <mergeCell ref="K46:K47"/>
    <mergeCell ref="L46:L47"/>
    <mergeCell ref="M48:O48"/>
    <mergeCell ref="M49:O49"/>
    <mergeCell ref="M50:O50"/>
    <mergeCell ref="A51:F51"/>
    <mergeCell ref="H51:I51"/>
    <mergeCell ref="M51:O51"/>
    <mergeCell ref="A52:I52"/>
    <mergeCell ref="K52:O52"/>
    <mergeCell ref="A53:I53"/>
    <mergeCell ref="K53:O53"/>
    <mergeCell ref="A54:I54"/>
    <mergeCell ref="K54:O54"/>
    <mergeCell ref="A55:I55"/>
    <mergeCell ref="K55:O55"/>
    <mergeCell ref="A57:O57"/>
    <mergeCell ref="A58:F58"/>
    <mergeCell ref="H58:J58"/>
    <mergeCell ref="L58:O58"/>
    <mergeCell ref="A59:F59"/>
    <mergeCell ref="H59:J59"/>
    <mergeCell ref="L59:O59"/>
    <mergeCell ref="A60:F60"/>
    <mergeCell ref="H60:J60"/>
    <mergeCell ref="L60:O60"/>
    <mergeCell ref="A61:F61"/>
    <mergeCell ref="H61:J61"/>
    <mergeCell ref="L61:O61"/>
    <mergeCell ref="A62:F62"/>
    <mergeCell ref="H62:J62"/>
    <mergeCell ref="L62:O62"/>
    <mergeCell ref="A63:F63"/>
    <mergeCell ref="H63:J63"/>
    <mergeCell ref="L63:O63"/>
    <mergeCell ref="A64:O64"/>
    <mergeCell ref="A65:O65"/>
    <mergeCell ref="A67:O67"/>
    <mergeCell ref="A68:D68"/>
    <mergeCell ref="E68:H68"/>
    <mergeCell ref="I68:L68"/>
    <mergeCell ref="M68:O68"/>
    <mergeCell ref="A69:D69"/>
    <mergeCell ref="E69:H69"/>
    <mergeCell ref="I69:L69"/>
    <mergeCell ref="M69:O69"/>
    <mergeCell ref="A74:D74"/>
    <mergeCell ref="E74:H74"/>
    <mergeCell ref="I74:L74"/>
    <mergeCell ref="M74:O74"/>
  </mergeCells>
  <dataValidations count="1">
    <dataValidation type="list" allowBlank="1" sqref="M19:M30">
      <formula1>"Công ty,HDV"</formula1>
    </dataValidation>
  </dataValidations>
  <pageMargins left="0.4" right="0.4" top="0.5" bottom="0.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howGridLines="0"/>
  </sheetViews>
  <sheetFormatPr defaultRowHeight="15" outlineLevelRow="0" outlineLevelCol="0" x14ac:dyDescent="55"/>
  <cols>
    <col min="1" max="1" width="4" customWidth="1"/>
    <col min="2" max="2" width="110" customWidth="1"/>
  </cols>
  <sheetData>
    <row r="1" spans="2:2" x14ac:dyDescent="0.25">
      <c r="B1" s="42" t="s">
        <v>137</v>
      </c>
    </row>
    <row r="3" spans="1:2" x14ac:dyDescent="0.25">
      <c r="A3" s="43">
        <v>1</v>
      </c>
      <c r="B3" s="44" t="s">
        <v>138</v>
      </c>
    </row>
    <row r="4" spans="1:2" x14ac:dyDescent="0.25">
      <c r="A4" s="43">
        <v>2</v>
      </c>
      <c r="B4" s="44" t="s">
        <v>139</v>
      </c>
    </row>
    <row r="5" spans="1:2" x14ac:dyDescent="0.25">
      <c r="A5" s="43">
        <v>3</v>
      </c>
      <c r="B5" s="44" t="s">
        <v>140</v>
      </c>
    </row>
    <row r="6" spans="1:2" x14ac:dyDescent="0.25">
      <c r="A6" s="43">
        <v>4</v>
      </c>
      <c r="B6" s="44" t="s">
        <v>141</v>
      </c>
    </row>
    <row r="7" spans="1:2" x14ac:dyDescent="0.25">
      <c r="A7" s="43">
        <v>5</v>
      </c>
      <c r="B7" s="44" t="s">
        <v>142</v>
      </c>
    </row>
    <row r="8" spans="1:2" x14ac:dyDescent="0.25">
      <c r="A8" s="43">
        <v>6</v>
      </c>
      <c r="B8" s="44" t="s">
        <v>143</v>
      </c>
    </row>
    <row r="9" spans="1:2" x14ac:dyDescent="0.25">
      <c r="A9" s="43">
        <v>7</v>
      </c>
      <c r="B9" s="44" t="s">
        <v>144</v>
      </c>
    </row>
    <row r="10" spans="1:2" x14ac:dyDescent="0.25">
      <c r="A10" s="43">
        <v>8</v>
      </c>
      <c r="B10" s="44" t="s">
        <v>145</v>
      </c>
    </row>
    <row r="11" spans="1:2" x14ac:dyDescent="0.25">
      <c r="A11" s="43">
        <v>9</v>
      </c>
      <c r="B11" s="44" t="s">
        <v>146</v>
      </c>
    </row>
    <row r="13" spans="2:2" x14ac:dyDescent="0.25">
      <c r="B13" s="45" t="s">
        <v>147</v>
      </c>
    </row>
    <row r="14" spans="2:2" x14ac:dyDescent="0.25">
      <c r="B14" s="45" t="s">
        <v>148</v>
      </c>
    </row>
    <row r="15" spans="2:2" x14ac:dyDescent="0.25">
      <c r="B15" s="45" t="s">
        <v>149</v>
      </c>
    </row>
  </sheetData>
  <hyperlinks>
    <hyperlink ref="B13" r:id="rId1"/>
    <hyperlink ref="B14" r:id="rId2"/>
    <hyperlink ref="B15" r:id="rId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Quyết toán</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TourWell</dc:creator>
  <dc:title/>
  <dc:subject/>
  <dc:description/>
  <cp:keywords/>
  <cp:category/>
  <cp:lastModifiedBy>Unknown</cp:lastModifiedBy>
  <dcterms:created xsi:type="dcterms:W3CDTF">2026-10-27T06:21:56Z</dcterms:created>
  <dcterms:modified xsi:type="dcterms:W3CDTF">2026-10-27T06:21:56Z</dcterms:modified>
</cp:coreProperties>
</file>